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4"/>
  </bookViews>
  <sheets>
    <sheet name="Zα and Zβ" sheetId="1" r:id="rId1"/>
    <sheet name="Mean" sheetId="2" r:id="rId2"/>
    <sheet name="Proportion" sheetId="3" r:id="rId3"/>
    <sheet name="Intraclass correlation" sheetId="4" r:id="rId4"/>
    <sheet name="Kappa (2 raters)" sheetId="5" r:id="rId5"/>
    <sheet name="Cronbach's alpha" sheetId="6" r:id="rId6"/>
  </sheets>
  <definedNames>
    <definedName name="ALPHA">'Proportion'!$H$6</definedName>
    <definedName name="ALPHA_2">'Proportion'!$D$6</definedName>
    <definedName name="DELTA">'Proportion'!$H$5</definedName>
    <definedName name="DELTA_2">NA()</definedName>
    <definedName name="DROPOUT">'Proportion'!$H$7</definedName>
    <definedName name="DROPOUT_2">'Proportion'!$D$8</definedName>
    <definedName name="P">'Proportion'!$H$4</definedName>
    <definedName name="POWER_2">'Proportion'!$D$7</definedName>
    <definedName name="P_0">'Proportion'!$D$4</definedName>
    <definedName name="P_1">'Proportion'!$D$5</definedName>
    <definedName name="SAMPLE_SIZE">'Proportion'!$H$9</definedName>
  </definedNames>
  <calcPr fullCalcOnLoad="1"/>
</workbook>
</file>

<file path=xl/sharedStrings.xml><?xml version="1.0" encoding="utf-8"?>
<sst xmlns="http://schemas.openxmlformats.org/spreadsheetml/2006/main" count="195" uniqueCount="105">
  <si>
    <t>Preselected Values</t>
  </si>
  <si>
    <t>Zα</t>
  </si>
  <si>
    <t>A1</t>
  </si>
  <si>
    <t>Zβ</t>
  </si>
  <si>
    <t>A3</t>
  </si>
  <si>
    <t>α</t>
  </si>
  <si>
    <t>One-tailed</t>
  </si>
  <si>
    <t>Two-tailed</t>
  </si>
  <si>
    <t>1-β</t>
  </si>
  <si>
    <t>.1</t>
  </si>
  <si>
    <t>.70</t>
  </si>
  <si>
    <t>.05</t>
  </si>
  <si>
    <t>.80</t>
  </si>
  <si>
    <t>.025</t>
  </si>
  <si>
    <t>.90</t>
  </si>
  <si>
    <t>.01</t>
  </si>
  <si>
    <t>.95</t>
  </si>
  <si>
    <t>.001</t>
  </si>
  <si>
    <t>.975</t>
  </si>
  <si>
    <t>.99</t>
  </si>
  <si>
    <t>Or Enter Value</t>
  </si>
  <si>
    <t>A2</t>
  </si>
  <si>
    <t>A4</t>
  </si>
  <si>
    <r>
      <rPr>
        <sz val="10"/>
        <rFont val="Arial"/>
        <family val="2"/>
      </rPr>
      <t xml:space="preserve">Excel file prepared by Dr. Wan Nor Arifin, Unit of Biostatistics and Research Methodology, School of Medical Sciences, Health Campus, Universiti Sains Malaysia. This file can be downloaded from </t>
    </r>
    <r>
      <rPr>
        <sz val="10"/>
        <color indexed="12"/>
        <rFont val="Arial"/>
        <family val="2"/>
      </rPr>
      <t xml:space="preserve">http://wnarifin.github.io
</t>
    </r>
    <r>
      <rPr>
        <sz val="10"/>
        <rFont val="Arial"/>
        <family val="2"/>
      </rPr>
      <t xml:space="preserve">
Suggested reference:
APA: Arifin, W. N. (2017). Sample size calculator (Version 2.0) [Spreadsheet file]. Available from </t>
    </r>
    <r>
      <rPr>
        <sz val="10"/>
        <color indexed="12"/>
        <rFont val="Arial"/>
        <family val="2"/>
      </rPr>
      <t xml:space="preserve">http://wnarifin.github.io
</t>
    </r>
    <r>
      <rPr>
        <sz val="10"/>
        <rFont val="Arial"/>
        <family val="2"/>
      </rPr>
      <t xml:space="preserve">Vancouver: Arifin WN. Sample size calculator (Version 2.0) [Spreadsheet file]. Author: 2017. Available from </t>
    </r>
    <r>
      <rPr>
        <sz val="10"/>
        <color indexed="12"/>
        <rFont val="Arial"/>
        <family val="2"/>
      </rPr>
      <t xml:space="preserve">http://wnarifin.github.io
</t>
    </r>
    <r>
      <rPr>
        <sz val="10"/>
        <rFont val="Arial"/>
        <family val="2"/>
      </rPr>
      <t xml:space="preserve">
Sample Size Calculator by Wan Nor Arifin is licensed under a Creative Commons Attribution-NonCommercial-ShareAlike 4.0 International License.
</t>
    </r>
  </si>
  <si>
    <t>B1</t>
  </si>
  <si>
    <t>2 means – Hypothesis Testing</t>
  </si>
  <si>
    <t>B3</t>
  </si>
  <si>
    <t>1 mean – Estimation</t>
  </si>
  <si>
    <t>Standard deviation (σ)</t>
  </si>
  <si>
    <t>Expected difference (Δ)</t>
  </si>
  <si>
    <t>Precision</t>
  </si>
  <si>
    <t>Significance level (α)</t>
  </si>
  <si>
    <t>Power (1-β)</t>
  </si>
  <si>
    <t>Drop-out</t>
  </si>
  <si>
    <t>Sample size</t>
  </si>
  <si>
    <t>Sample size (with drop-out)</t>
  </si>
  <si>
    <t>B4</t>
  </si>
  <si>
    <r>
      <rPr>
        <sz val="10"/>
        <rFont val="Arial"/>
        <family val="2"/>
      </rPr>
      <t>1 mean – Hypothesis Testing,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0</t>
    </r>
  </si>
  <si>
    <t>B2</t>
  </si>
  <si>
    <t>2 means (paired/cross-over) – Hypothesis Testing</t>
  </si>
  <si>
    <t>Standard deviation of difference(σ)</t>
  </si>
  <si>
    <t>*B5</t>
  </si>
  <si>
    <t>Standard deviation of Difference</t>
  </si>
  <si>
    <t>Standard deviation (σ) pre</t>
  </si>
  <si>
    <t>If standard deviation of difference cannot be obtained from literature/study, it can be calculated from individual standard deviations for pre &amp; post here.</t>
  </si>
  <si>
    <t>Standard deviation (σ) post</t>
  </si>
  <si>
    <t>Correlation between pre-post</t>
  </si>
  <si>
    <t>Reference:</t>
  </si>
  <si>
    <t>Naing, N. N. (2011). A practical guide on determination of sample size in health sciences research. Kelantan: Pustaka Aman Press.</t>
  </si>
  <si>
    <t>pg43</t>
  </si>
  <si>
    <t>pg67</t>
  </si>
  <si>
    <t>Naing, N. N. (2003). Determination of Sample Size. The Malaysian Journal of Medical Sciences : MJMS, 10(2), 84–86.</t>
  </si>
  <si>
    <t>Lemeshow, S., Hosmer Jr, D. W., Klar, J., Lwanga, S. K. (1990). Adequacy of sample size in health studies. England: John Wiley &amp; Sons Ltd.</t>
  </si>
  <si>
    <t>pg37</t>
  </si>
  <si>
    <t>Lane, D. M. (2013). Online Statistics Education: A Multimedia Course of Study. Rice University; Accessed[ 2013, 15 December]; Available from: http://onlinestatbook.com/.</t>
  </si>
  <si>
    <t>B5</t>
  </si>
  <si>
    <t>C1</t>
  </si>
  <si>
    <t>2 proportions – Hypothesis Testing</t>
  </si>
  <si>
    <t>C2</t>
  </si>
  <si>
    <t>1 proportion – Estimation</t>
  </si>
  <si>
    <t>C3</t>
  </si>
  <si>
    <t>Sensitivity/Specificity – Estimation</t>
  </si>
  <si>
    <t>Proportion in control (p0)</t>
  </si>
  <si>
    <t>Proportion (p)</t>
  </si>
  <si>
    <t>Expected Sensitivity</t>
  </si>
  <si>
    <t>Proportion in case (p1)</t>
  </si>
  <si>
    <t>Expected Specificity</t>
  </si>
  <si>
    <t>Prevalence of disease (p)</t>
  </si>
  <si>
    <t>Acceptable precision (W)</t>
  </si>
  <si>
    <t>Sample size for Sensitivity</t>
  </si>
  <si>
    <t>Sample size for Specificity</t>
  </si>
  <si>
    <t>Final Sample size</t>
  </si>
  <si>
    <t>Lemeshow, S., Hosmer Jr., D.W., Klar, J., Lwanga, S.K. (1990). Adequacy of sample size in health studies. England: John Wiley &amp; Sons.</t>
  </si>
  <si>
    <t>pg14</t>
  </si>
  <si>
    <t>Buderer, N. M. F. (1996). Statistical methodology: I. Incorporating the prevalence of disease into the sample size calculation for sensitivity and specificity. Acadademic Emergency Medicine, 3(9), 895-900.</t>
  </si>
  <si>
    <t>D1</t>
  </si>
  <si>
    <t>Intraclass Correlation</t>
  </si>
  <si>
    <t>Observation/Subject (n)</t>
  </si>
  <si>
    <t>Number of repeated observations by different judges per subject, replicates</t>
  </si>
  <si>
    <r>
      <rPr>
        <sz val="10"/>
        <rFont val="Arial"/>
        <family val="2"/>
      </rPr>
      <t>Minimum acceptable reliability (ρ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</si>
  <si>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The lowest limit of reliability you would accept</t>
  </si>
  <si>
    <r>
      <rPr>
        <sz val="10"/>
        <rFont val="Arial"/>
        <family val="2"/>
      </rPr>
      <t>Expected reliability (ρ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</si>
  <si>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The level of reliability you can expect from the study</t>
  </si>
  <si>
    <t>Walter, S.D., Eliasziw, M., Donner, A. (1998). Sample size and optimal designs for reliability studies. Statistics in medicine, 17, 101-110.</t>
  </si>
  <si>
    <t>E1</t>
  </si>
  <si>
    <t>Kappa (2 raters)</t>
  </si>
  <si>
    <t>Minimum acceptable kappa (k0)</t>
  </si>
  <si>
    <t>Expected kappa (k1)</t>
  </si>
  <si>
    <t>Proportion of outcome (p)</t>
  </si>
  <si>
    <t>Non-centrality parameter</t>
  </si>
  <si>
    <r>
      <rPr>
        <sz val="10"/>
        <rFont val="Arial"/>
        <family val="2"/>
      </rPr>
      <t xml:space="preserve">Donner, A., Eliasziw, M. (1992). A goodness-of-fit approach to inference procedures for the kappa statistic: Confidence interval construction, significance-testing and sample size estimation.Statistics in medicine,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, 1511-1519.</t>
    </r>
  </si>
  <si>
    <t>F1</t>
  </si>
  <si>
    <t>Cronbach's alpha – Hypothesis Testing</t>
  </si>
  <si>
    <r>
      <rPr>
        <sz val="10"/>
        <rFont val="Arial"/>
        <family val="2"/>
      </rPr>
      <t>Cronbach’s alpha (H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</si>
  <si>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The lowest acceptable Cronbach's alpha value</t>
  </si>
  <si>
    <r>
      <rPr>
        <sz val="10"/>
        <rFont val="Arial"/>
        <family val="2"/>
      </rPr>
      <t>Cronbach’s alpha 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</si>
  <si>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The expected Cronbach's alpha value from your study</t>
  </si>
  <si>
    <t>Number of items (k)</t>
  </si>
  <si>
    <t>F2</t>
  </si>
  <si>
    <t>Cronbach's alpha – Estimation</t>
  </si>
  <si>
    <t>Cronbach’s alpha</t>
  </si>
  <si>
    <t>Expected/Literature</t>
  </si>
  <si>
    <t>+/- expected Cronbach's alpha (*this is one half the absolute precision in Bonnett [2012])</t>
  </si>
  <si>
    <t>Bonett, D. G. (2002). Sample size requirements for testing and estimating coefficient alpha. Journal of educational and behavioral statistics, 27(4), 335-340.</t>
  </si>
  <si>
    <t>F1, F2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</si>
</sst>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0"/>
    <numFmt numFmtId="167" formatCode="0.0000"/>
    <numFmt numFmtId="168" formatCode="0%"/>
    <numFmt numFmtId="169" formatCode="0"/>
    <numFmt numFmtId="170" formatCode="0.00%"/>
    <numFmt numFmtId="171" formatCode="0.00"/>
    <numFmt numFmtId="172" formatCode="0.0000000"/>
  </numFmts>
  <fonts count="6"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4" fontId="0" fillId="3" borderId="1" xfId="0" applyFont="1" applyFill="1" applyBorder="1" applyAlignment="1" applyProtection="1">
      <alignment horizontal="center"/>
      <protection hidden="1"/>
    </xf>
    <xf numFmtId="164" fontId="0" fillId="4" borderId="1" xfId="0" applyFont="1" applyFill="1" applyBorder="1" applyAlignment="1" applyProtection="1">
      <alignment horizontal="center"/>
      <protection hidden="1"/>
    </xf>
    <xf numFmtId="165" fontId="0" fillId="4" borderId="1" xfId="0" applyNumberFormat="1" applyFont="1" applyFill="1" applyBorder="1" applyAlignment="1" applyProtection="1">
      <alignment/>
      <protection hidden="1"/>
    </xf>
    <xf numFmtId="166" fontId="0" fillId="5" borderId="1" xfId="0" applyNumberFormat="1" applyFill="1" applyBorder="1" applyAlignment="1" applyProtection="1">
      <alignment/>
      <protection hidden="1"/>
    </xf>
    <xf numFmtId="165" fontId="0" fillId="5" borderId="1" xfId="0" applyNumberFormat="1" applyFont="1" applyFill="1" applyBorder="1" applyAlignment="1" applyProtection="1">
      <alignment/>
      <protection hidden="1"/>
    </xf>
    <xf numFmtId="166" fontId="0" fillId="0" borderId="1" xfId="0" applyNumberFormat="1" applyBorder="1" applyAlignment="1" applyProtection="1">
      <alignment/>
      <protection locked="0"/>
    </xf>
    <xf numFmtId="167" fontId="0" fillId="5" borderId="1" xfId="0" applyNumberFormat="1" applyFill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4" borderId="1" xfId="0" applyFont="1" applyFill="1" applyBorder="1" applyAlignment="1" applyProtection="1">
      <alignment/>
      <protection hidden="1"/>
    </xf>
    <xf numFmtId="168" fontId="0" fillId="0" borderId="1" xfId="0" applyNumberFormat="1" applyBorder="1" applyAlignment="1" applyProtection="1">
      <alignment/>
      <protection locked="0"/>
    </xf>
    <xf numFmtId="169" fontId="0" fillId="5" borderId="1" xfId="0" applyNumberFormat="1" applyFill="1" applyBorder="1" applyAlignment="1" applyProtection="1">
      <alignment/>
      <protection hidden="1"/>
    </xf>
    <xf numFmtId="164" fontId="3" fillId="3" borderId="1" xfId="0" applyFont="1" applyFill="1" applyBorder="1" applyAlignment="1" applyProtection="1">
      <alignment horizontal="center"/>
      <protection hidden="1"/>
    </xf>
    <xf numFmtId="164" fontId="0" fillId="4" borderId="1" xfId="0" applyFont="1" applyFill="1" applyBorder="1" applyAlignment="1" applyProtection="1">
      <alignment shrinkToFit="1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4" fontId="0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Font="1" applyAlignment="1" applyProtection="1">
      <alignment horizontal="left"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4" fillId="0" borderId="0" xfId="0" applyFont="1" applyBorder="1" applyAlignment="1" applyProtection="1">
      <alignment horizontal="left" vertical="top" wrapText="1"/>
      <protection hidden="1"/>
    </xf>
    <xf numFmtId="170" fontId="0" fillId="0" borderId="1" xfId="0" applyNumberFormat="1" applyBorder="1" applyAlignment="1" applyProtection="1">
      <alignment/>
      <protection locked="0"/>
    </xf>
    <xf numFmtId="169" fontId="0" fillId="0" borderId="1" xfId="0" applyNumberFormat="1" applyBorder="1" applyAlignment="1" applyProtection="1">
      <alignment/>
      <protection locked="0"/>
    </xf>
    <xf numFmtId="164" fontId="4" fillId="0" borderId="0" xfId="0" applyFont="1" applyAlignment="1" applyProtection="1">
      <alignment/>
      <protection hidden="1"/>
    </xf>
    <xf numFmtId="171" fontId="0" fillId="0" borderId="1" xfId="0" applyNumberFormat="1" applyBorder="1" applyAlignment="1" applyProtection="1">
      <alignment/>
      <protection locked="0"/>
    </xf>
    <xf numFmtId="164" fontId="0" fillId="3" borderId="1" xfId="0" applyFont="1" applyFill="1" applyBorder="1" applyAlignment="1" applyProtection="1">
      <alignment horizontal="center" vertical="center"/>
      <protection hidden="1"/>
    </xf>
    <xf numFmtId="164" fontId="0" fillId="4" borderId="1" xfId="0" applyFont="1" applyFill="1" applyBorder="1" applyAlignment="1" applyProtection="1">
      <alignment horizontal="left" vertical="center"/>
      <protection hidden="1"/>
    </xf>
    <xf numFmtId="171" fontId="0" fillId="0" borderId="1" xfId="0" applyNumberFormat="1" applyFont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166" fontId="0" fillId="0" borderId="3" xfId="0" applyNumberFormat="1" applyBorder="1" applyAlignment="1" applyProtection="1">
      <alignment/>
      <protection locked="0"/>
    </xf>
    <xf numFmtId="164" fontId="0" fillId="5" borderId="1" xfId="0" applyNumberFormat="1" applyFill="1" applyBorder="1" applyAlignment="1" applyProtection="1">
      <alignment/>
      <protection hidden="1"/>
    </xf>
    <xf numFmtId="164" fontId="0" fillId="0" borderId="0" xfId="0" applyBorder="1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left" vertical="top" wrapText="1"/>
      <protection hidden="1"/>
    </xf>
    <xf numFmtId="164" fontId="0" fillId="6" borderId="4" xfId="0" applyFont="1" applyFill="1" applyBorder="1" applyAlignment="1" applyProtection="1">
      <alignment horizontal="center" vertical="center"/>
      <protection hidden="1"/>
    </xf>
    <xf numFmtId="171" fontId="0" fillId="0" borderId="0" xfId="0" applyNumberFormat="1" applyAlignment="1" applyProtection="1">
      <alignment/>
      <protection hidden="1"/>
    </xf>
    <xf numFmtId="164" fontId="0" fillId="4" borderId="4" xfId="0" applyFont="1" applyFill="1" applyBorder="1" applyAlignment="1" applyProtection="1">
      <alignment/>
      <protection hidden="1"/>
    </xf>
    <xf numFmtId="171" fontId="0" fillId="0" borderId="4" xfId="0" applyNumberFormat="1" applyBorder="1" applyAlignment="1" applyProtection="1">
      <alignment/>
      <protection locked="0"/>
    </xf>
    <xf numFmtId="164" fontId="0" fillId="0" borderId="0" xfId="0" applyFont="1" applyAlignment="1" applyProtection="1">
      <alignment/>
      <protection hidden="1"/>
    </xf>
    <xf numFmtId="166" fontId="0" fillId="0" borderId="4" xfId="0" applyNumberFormat="1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8" fontId="0" fillId="0" borderId="4" xfId="0" applyNumberFormat="1" applyBorder="1" applyAlignment="1" applyProtection="1">
      <alignment/>
      <protection locked="0"/>
    </xf>
    <xf numFmtId="164" fontId="0" fillId="5" borderId="4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H20" sqref="H20"/>
    </sheetView>
  </sheetViews>
  <sheetFormatPr defaultColWidth="12.57421875" defaultRowHeight="12.75"/>
  <cols>
    <col min="1" max="1" width="17.57421875" style="1" customWidth="1"/>
    <col min="2" max="16384" width="11.57421875" style="1" customWidth="1"/>
  </cols>
  <sheetData>
    <row r="2" spans="1:8" ht="14.25">
      <c r="A2" s="2" t="s">
        <v>0</v>
      </c>
      <c r="B2" s="3" t="s">
        <v>1</v>
      </c>
      <c r="C2" s="3"/>
      <c r="D2" s="3"/>
      <c r="E2" s="1" t="s">
        <v>2</v>
      </c>
      <c r="F2" s="3" t="s">
        <v>3</v>
      </c>
      <c r="G2" s="3"/>
      <c r="H2" s="1" t="s">
        <v>4</v>
      </c>
    </row>
    <row r="3" spans="1:7" ht="14.25">
      <c r="A3" s="2"/>
      <c r="B3" s="4" t="s">
        <v>5</v>
      </c>
      <c r="C3" s="4" t="s">
        <v>6</v>
      </c>
      <c r="D3" s="4" t="s">
        <v>7</v>
      </c>
      <c r="F3" s="4" t="s">
        <v>8</v>
      </c>
      <c r="G3" s="4" t="s">
        <v>3</v>
      </c>
    </row>
    <row r="4" spans="1:7" ht="14.25">
      <c r="A4" s="2"/>
      <c r="B4" s="5" t="s">
        <v>9</v>
      </c>
      <c r="C4" s="6">
        <v>1.282</v>
      </c>
      <c r="D4" s="6">
        <v>1.645</v>
      </c>
      <c r="F4" s="7" t="s">
        <v>10</v>
      </c>
      <c r="G4" s="6">
        <v>0.524</v>
      </c>
    </row>
    <row r="5" spans="1:7" ht="14.25">
      <c r="A5" s="2"/>
      <c r="B5" s="5" t="s">
        <v>11</v>
      </c>
      <c r="C5" s="6">
        <v>1.645</v>
      </c>
      <c r="D5" s="6">
        <v>1.96</v>
      </c>
      <c r="F5" s="7" t="s">
        <v>12</v>
      </c>
      <c r="G5" s="6">
        <v>0.842</v>
      </c>
    </row>
    <row r="6" spans="1:7" ht="14.25">
      <c r="A6" s="2"/>
      <c r="B6" s="5" t="s">
        <v>13</v>
      </c>
      <c r="C6" s="6">
        <v>1.96</v>
      </c>
      <c r="D6" s="6">
        <v>2.241</v>
      </c>
      <c r="F6" s="7" t="s">
        <v>14</v>
      </c>
      <c r="G6" s="6">
        <v>1.282</v>
      </c>
    </row>
    <row r="7" spans="1:7" ht="14.25">
      <c r="A7" s="2"/>
      <c r="B7" s="5" t="s">
        <v>15</v>
      </c>
      <c r="C7" s="6">
        <v>2.326</v>
      </c>
      <c r="D7" s="6">
        <v>2.576</v>
      </c>
      <c r="F7" s="7" t="s">
        <v>16</v>
      </c>
      <c r="G7" s="6">
        <v>1.645</v>
      </c>
    </row>
    <row r="8" spans="1:7" ht="14.25">
      <c r="A8" s="2"/>
      <c r="B8" s="5" t="s">
        <v>17</v>
      </c>
      <c r="C8" s="6">
        <v>3.09</v>
      </c>
      <c r="D8" s="6">
        <v>3.291</v>
      </c>
      <c r="F8" s="7" t="s">
        <v>18</v>
      </c>
      <c r="G8" s="6">
        <v>1.96</v>
      </c>
    </row>
    <row r="9" spans="6:7" ht="14.25">
      <c r="F9" s="7" t="s">
        <v>19</v>
      </c>
      <c r="G9" s="6">
        <v>2.326</v>
      </c>
    </row>
    <row r="11" spans="1:8" ht="14.25">
      <c r="A11" s="2" t="s">
        <v>20</v>
      </c>
      <c r="B11" s="4" t="s">
        <v>5</v>
      </c>
      <c r="C11" s="4" t="s">
        <v>6</v>
      </c>
      <c r="D11" s="4" t="s">
        <v>7</v>
      </c>
      <c r="E11" s="1" t="s">
        <v>21</v>
      </c>
      <c r="F11" s="4" t="s">
        <v>8</v>
      </c>
      <c r="G11" s="4" t="s">
        <v>3</v>
      </c>
      <c r="H11" s="1" t="s">
        <v>22</v>
      </c>
    </row>
    <row r="12" spans="1:7" ht="14.25">
      <c r="A12" s="2"/>
      <c r="B12" s="8">
        <v>0.05</v>
      </c>
      <c r="C12" s="9">
        <f>NORMSINV(1-B12)</f>
        <v>1.6448536269514715</v>
      </c>
      <c r="D12" s="9">
        <f>NORMSINV(1-B12/2)</f>
        <v>1.9599639845400536</v>
      </c>
      <c r="F12" s="8">
        <v>0.8</v>
      </c>
      <c r="G12" s="9">
        <f>NORMSINV(F12)</f>
        <v>0.8416212335729144</v>
      </c>
    </row>
    <row r="14" spans="1:12" ht="103.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</sheetData>
  <sheetProtection password="81F7" sheet="1"/>
  <mergeCells count="5">
    <mergeCell ref="A2:A8"/>
    <mergeCell ref="B2:D2"/>
    <mergeCell ref="F2:G2"/>
    <mergeCell ref="A11:A12"/>
    <mergeCell ref="A14:L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H19" sqref="H19"/>
    </sheetView>
  </sheetViews>
  <sheetFormatPr defaultColWidth="12.57421875" defaultRowHeight="12.75"/>
  <cols>
    <col min="1" max="2" width="11.57421875" style="1" customWidth="1"/>
    <col min="3" max="3" width="12.57421875" style="1" customWidth="1"/>
    <col min="4" max="4" width="14.28125" style="1" customWidth="1"/>
    <col min="5" max="16384" width="11.57421875" style="1" customWidth="1"/>
  </cols>
  <sheetData>
    <row r="2" spans="1:8" ht="14.25">
      <c r="A2" s="11" t="s">
        <v>24</v>
      </c>
      <c r="B2" s="3" t="s">
        <v>25</v>
      </c>
      <c r="C2" s="3"/>
      <c r="D2" s="3"/>
      <c r="E2" s="11" t="s">
        <v>26</v>
      </c>
      <c r="F2" s="3" t="s">
        <v>27</v>
      </c>
      <c r="G2" s="3"/>
      <c r="H2" s="3"/>
    </row>
    <row r="4" spans="2:8" ht="14.25">
      <c r="B4" s="12" t="s">
        <v>28</v>
      </c>
      <c r="C4" s="12"/>
      <c r="D4" s="8">
        <v>15</v>
      </c>
      <c r="F4" s="12" t="s">
        <v>28</v>
      </c>
      <c r="G4" s="12"/>
      <c r="H4" s="8">
        <v>15</v>
      </c>
    </row>
    <row r="5" spans="2:8" ht="14.25">
      <c r="B5" s="12" t="s">
        <v>29</v>
      </c>
      <c r="C5" s="12"/>
      <c r="D5" s="8">
        <v>10</v>
      </c>
      <c r="F5" s="12" t="s">
        <v>30</v>
      </c>
      <c r="G5" s="12"/>
      <c r="H5" s="8">
        <v>5</v>
      </c>
    </row>
    <row r="6" spans="2:9" ht="14.25">
      <c r="B6" s="12" t="s">
        <v>31</v>
      </c>
      <c r="C6" s="12"/>
      <c r="D6" s="8">
        <v>0.05</v>
      </c>
      <c r="E6" s="1" t="s">
        <v>7</v>
      </c>
      <c r="F6" s="12" t="s">
        <v>31</v>
      </c>
      <c r="G6" s="12"/>
      <c r="H6" s="8">
        <v>0.05</v>
      </c>
      <c r="I6" s="1" t="s">
        <v>7</v>
      </c>
    </row>
    <row r="7" spans="2:8" ht="14.25">
      <c r="B7" s="12" t="s">
        <v>32</v>
      </c>
      <c r="C7" s="12"/>
      <c r="D7" s="8">
        <v>0.8</v>
      </c>
      <c r="F7" s="12" t="s">
        <v>33</v>
      </c>
      <c r="G7" s="12"/>
      <c r="H7" s="13">
        <v>0.1</v>
      </c>
    </row>
    <row r="8" spans="2:4" ht="14.25">
      <c r="B8" s="12" t="s">
        <v>33</v>
      </c>
      <c r="C8" s="12"/>
      <c r="D8" s="13">
        <v>0.1</v>
      </c>
    </row>
    <row r="9" spans="6:8" ht="14.25" customHeight="1">
      <c r="F9" s="12" t="s">
        <v>34</v>
      </c>
      <c r="G9" s="12"/>
      <c r="H9" s="14">
        <f>ROUNDUP((NORMSINV(1-H6/2)*H4/H5)^2,0)</f>
        <v>35</v>
      </c>
    </row>
    <row r="10" spans="2:8" ht="14.25">
      <c r="B10" s="12" t="s">
        <v>34</v>
      </c>
      <c r="C10" s="12"/>
      <c r="D10" s="14">
        <f>ROUNDUP(2*(D4^2/D5^2)*(NORMSINV(1-D6/2)+NORMSINV(D7))^2,0)</f>
        <v>36</v>
      </c>
      <c r="F10" s="12" t="s">
        <v>35</v>
      </c>
      <c r="G10" s="12"/>
      <c r="H10" s="14">
        <f>ROUNDUP(SUM(H9/(1-H7)),0)</f>
        <v>39</v>
      </c>
    </row>
    <row r="11" spans="2:4" ht="14.25">
      <c r="B11" s="12" t="s">
        <v>35</v>
      </c>
      <c r="C11" s="12"/>
      <c r="D11" s="14">
        <f>ROUNDUP(SUM(D10/(1-D8)),0)</f>
        <v>40</v>
      </c>
    </row>
    <row r="12" spans="5:8" ht="16.5">
      <c r="E12" s="11" t="s">
        <v>36</v>
      </c>
      <c r="F12" s="3" t="s">
        <v>37</v>
      </c>
      <c r="G12" s="3"/>
      <c r="H12" s="3"/>
    </row>
    <row r="13" spans="1:4" ht="14.25">
      <c r="A13" s="11" t="s">
        <v>38</v>
      </c>
      <c r="B13" s="15" t="s">
        <v>39</v>
      </c>
      <c r="C13" s="15"/>
      <c r="D13" s="15"/>
    </row>
    <row r="14" spans="6:8" ht="14.25" customHeight="1">
      <c r="F14" s="12" t="s">
        <v>28</v>
      </c>
      <c r="G14" s="12"/>
      <c r="H14" s="8">
        <v>15</v>
      </c>
    </row>
    <row r="15" spans="2:8" ht="14.25">
      <c r="B15" s="16" t="s">
        <v>40</v>
      </c>
      <c r="C15" s="16"/>
      <c r="D15" s="8">
        <v>13.229</v>
      </c>
      <c r="E15" s="1" t="s">
        <v>41</v>
      </c>
      <c r="F15" s="12" t="s">
        <v>29</v>
      </c>
      <c r="G15" s="12"/>
      <c r="H15" s="8">
        <v>5</v>
      </c>
    </row>
    <row r="16" spans="2:9" ht="14.25">
      <c r="B16" s="12" t="s">
        <v>29</v>
      </c>
      <c r="C16" s="12"/>
      <c r="D16" s="8">
        <v>10</v>
      </c>
      <c r="F16" s="12" t="s">
        <v>31</v>
      </c>
      <c r="G16" s="12"/>
      <c r="H16" s="8">
        <v>0.05</v>
      </c>
      <c r="I16" s="1" t="s">
        <v>7</v>
      </c>
    </row>
    <row r="17" spans="2:8" ht="14.25">
      <c r="B17" s="12" t="s">
        <v>31</v>
      </c>
      <c r="C17" s="12"/>
      <c r="D17" s="8">
        <v>0.05</v>
      </c>
      <c r="E17" s="1" t="s">
        <v>7</v>
      </c>
      <c r="F17" s="12" t="s">
        <v>32</v>
      </c>
      <c r="G17" s="12"/>
      <c r="H17" s="8">
        <v>0.8</v>
      </c>
    </row>
    <row r="18" spans="2:8" ht="14.25">
      <c r="B18" s="12" t="s">
        <v>32</v>
      </c>
      <c r="C18" s="12"/>
      <c r="D18" s="8">
        <v>0.8</v>
      </c>
      <c r="F18" s="12" t="s">
        <v>33</v>
      </c>
      <c r="G18" s="12"/>
      <c r="H18" s="13">
        <v>0.1</v>
      </c>
    </row>
    <row r="19" spans="2:4" ht="14.25">
      <c r="B19" s="12" t="s">
        <v>33</v>
      </c>
      <c r="C19" s="12"/>
      <c r="D19" s="13">
        <v>0.1</v>
      </c>
    </row>
    <row r="20" spans="6:8" ht="14.25">
      <c r="F20" s="12" t="s">
        <v>34</v>
      </c>
      <c r="G20" s="12"/>
      <c r="H20" s="14">
        <f>ROUNDUP((H14^2/H15^2)*(NORMSINV(1-H16/2)+NORMSINV(H17))^2,0)</f>
        <v>71</v>
      </c>
    </row>
    <row r="21" spans="2:8" ht="14.25">
      <c r="B21" s="12" t="s">
        <v>34</v>
      </c>
      <c r="C21" s="12"/>
      <c r="D21" s="14">
        <f>ROUNDUP((D15^2/D16^2)*(NORMSINV(1-D17/2)+NORMSINV(D18))^2,0)</f>
        <v>14</v>
      </c>
      <c r="F21" s="12" t="s">
        <v>35</v>
      </c>
      <c r="G21" s="12"/>
      <c r="H21" s="14">
        <f>ROUNDUP(SUM(H20/(1-H18)),0)</f>
        <v>79</v>
      </c>
    </row>
    <row r="22" spans="2:4" ht="14.25">
      <c r="B22" s="12" t="s">
        <v>35</v>
      </c>
      <c r="C22" s="12"/>
      <c r="D22" s="14">
        <f>ROUNDUP(SUM(D21/(1-D19)),0)</f>
        <v>16</v>
      </c>
    </row>
    <row r="24" spans="1:4" ht="14.25">
      <c r="A24" s="11" t="s">
        <v>41</v>
      </c>
      <c r="B24" s="3" t="s">
        <v>42</v>
      </c>
      <c r="C24" s="3"/>
      <c r="D24" s="3"/>
    </row>
    <row r="26" spans="2:8" ht="14.25" customHeight="1">
      <c r="B26" s="12" t="s">
        <v>43</v>
      </c>
      <c r="C26" s="12"/>
      <c r="D26" s="8">
        <v>10</v>
      </c>
      <c r="E26" s="10" t="s">
        <v>44</v>
      </c>
      <c r="F26" s="10"/>
      <c r="G26" s="10"/>
      <c r="H26" s="10"/>
    </row>
    <row r="27" spans="2:8" ht="14.25">
      <c r="B27" s="12" t="s">
        <v>45</v>
      </c>
      <c r="C27" s="12"/>
      <c r="D27" s="8">
        <v>15</v>
      </c>
      <c r="E27" s="10"/>
      <c r="F27" s="10"/>
      <c r="G27" s="10"/>
      <c r="H27" s="10"/>
    </row>
    <row r="28" spans="2:8" ht="14.25">
      <c r="B28" s="12" t="s">
        <v>46</v>
      </c>
      <c r="C28" s="12"/>
      <c r="D28" s="8">
        <v>0.5</v>
      </c>
      <c r="E28" s="10"/>
      <c r="F28" s="10"/>
      <c r="G28" s="10"/>
      <c r="H28" s="10"/>
    </row>
    <row r="29" spans="2:7" ht="14.25">
      <c r="B29" s="16" t="s">
        <v>40</v>
      </c>
      <c r="C29" s="16"/>
      <c r="D29" s="6">
        <f>SQRT(D26^2+D27^2-2*D28*D26*D27)</f>
        <v>13.228756555322953</v>
      </c>
      <c r="E29" s="17"/>
      <c r="F29" s="17"/>
      <c r="G29" s="17"/>
    </row>
    <row r="31" spans="1:7" ht="14.25" customHeight="1">
      <c r="A31" s="1" t="s">
        <v>47</v>
      </c>
      <c r="B31" s="10" t="s">
        <v>48</v>
      </c>
      <c r="C31" s="10"/>
      <c r="D31" s="10"/>
      <c r="E31" s="10"/>
      <c r="F31" s="1" t="s">
        <v>24</v>
      </c>
      <c r="G31" s="1" t="s">
        <v>49</v>
      </c>
    </row>
    <row r="32" spans="2:7" ht="14.25">
      <c r="B32" s="10"/>
      <c r="C32" s="10"/>
      <c r="D32" s="10"/>
      <c r="E32" s="10"/>
      <c r="F32" s="1" t="s">
        <v>38</v>
      </c>
      <c r="G32" s="1" t="s">
        <v>50</v>
      </c>
    </row>
    <row r="33" spans="2:5" ht="14.25">
      <c r="B33" s="10"/>
      <c r="C33" s="10"/>
      <c r="D33" s="10"/>
      <c r="E33" s="10"/>
    </row>
    <row r="34" spans="2:7" ht="36" customHeight="1">
      <c r="B34" s="18" t="s">
        <v>51</v>
      </c>
      <c r="C34" s="18"/>
      <c r="D34" s="18"/>
      <c r="E34" s="18"/>
      <c r="F34" s="19" t="s">
        <v>26</v>
      </c>
      <c r="G34" s="19"/>
    </row>
    <row r="35" spans="2:7" ht="36" customHeight="1">
      <c r="B35" s="18" t="s">
        <v>52</v>
      </c>
      <c r="C35" s="18"/>
      <c r="D35" s="18"/>
      <c r="E35" s="18"/>
      <c r="F35" s="20" t="s">
        <v>36</v>
      </c>
      <c r="G35" s="20" t="s">
        <v>53</v>
      </c>
    </row>
    <row r="36" spans="2:7" ht="48.75" customHeight="1">
      <c r="B36" s="21" t="s">
        <v>54</v>
      </c>
      <c r="C36" s="21"/>
      <c r="D36" s="21"/>
      <c r="E36" s="21"/>
      <c r="F36" s="20" t="s">
        <v>55</v>
      </c>
      <c r="G36" s="20"/>
    </row>
    <row r="38" spans="1:12" ht="103.5" customHeight="1">
      <c r="A38" s="10" t="s">
        <v>23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</sheetData>
  <sheetProtection password="81F7" sheet="1"/>
  <mergeCells count="42">
    <mergeCell ref="B2:D2"/>
    <mergeCell ref="F2:H2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9:G9"/>
    <mergeCell ref="B10:C10"/>
    <mergeCell ref="F10:G10"/>
    <mergeCell ref="B11:C11"/>
    <mergeCell ref="F12:H12"/>
    <mergeCell ref="B13:D13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20:G20"/>
    <mergeCell ref="B21:C21"/>
    <mergeCell ref="F21:G21"/>
    <mergeCell ref="B22:C22"/>
    <mergeCell ref="B24:D24"/>
    <mergeCell ref="B26:C26"/>
    <mergeCell ref="E26:H28"/>
    <mergeCell ref="B27:C27"/>
    <mergeCell ref="B28:C28"/>
    <mergeCell ref="B29:C29"/>
    <mergeCell ref="B31:E33"/>
    <mergeCell ref="B34:E34"/>
    <mergeCell ref="B35:E35"/>
    <mergeCell ref="B36:E36"/>
    <mergeCell ref="A38:L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L12" sqref="L12"/>
    </sheetView>
  </sheetViews>
  <sheetFormatPr defaultColWidth="12.57421875" defaultRowHeight="12.75"/>
  <cols>
    <col min="1" max="1" width="11.57421875" style="1" customWidth="1"/>
    <col min="2" max="16384" width="11.57421875" style="1" customWidth="1"/>
  </cols>
  <sheetData>
    <row r="2" spans="1:12" ht="14.25">
      <c r="A2" s="11" t="s">
        <v>56</v>
      </c>
      <c r="B2" s="3" t="s">
        <v>57</v>
      </c>
      <c r="C2" s="3"/>
      <c r="D2" s="3"/>
      <c r="E2" s="11" t="s">
        <v>58</v>
      </c>
      <c r="F2" s="3" t="s">
        <v>59</v>
      </c>
      <c r="G2" s="3"/>
      <c r="H2" s="3"/>
      <c r="I2" s="11" t="s">
        <v>60</v>
      </c>
      <c r="J2" s="3" t="s">
        <v>61</v>
      </c>
      <c r="K2" s="3"/>
      <c r="L2" s="3"/>
    </row>
    <row r="4" spans="2:12" ht="14.25">
      <c r="B4" s="12" t="s">
        <v>62</v>
      </c>
      <c r="C4" s="12"/>
      <c r="D4" s="22">
        <v>0.5</v>
      </c>
      <c r="F4" s="12" t="s">
        <v>63</v>
      </c>
      <c r="G4" s="12"/>
      <c r="H4" s="22">
        <v>0.5</v>
      </c>
      <c r="J4" s="12" t="s">
        <v>64</v>
      </c>
      <c r="K4" s="12"/>
      <c r="L4" s="22">
        <v>0.9</v>
      </c>
    </row>
    <row r="5" spans="2:12" ht="14.25">
      <c r="B5" s="12" t="s">
        <v>65</v>
      </c>
      <c r="C5" s="12"/>
      <c r="D5" s="22">
        <v>0.7</v>
      </c>
      <c r="F5" s="12" t="s">
        <v>30</v>
      </c>
      <c r="G5" s="12"/>
      <c r="H5" s="22">
        <v>0.05</v>
      </c>
      <c r="J5" s="12" t="s">
        <v>66</v>
      </c>
      <c r="K5" s="12"/>
      <c r="L5" s="22">
        <v>0.85</v>
      </c>
    </row>
    <row r="6" spans="2:12" ht="14.25">
      <c r="B6" s="12" t="s">
        <v>31</v>
      </c>
      <c r="C6" s="12"/>
      <c r="D6" s="8">
        <v>0.05</v>
      </c>
      <c r="E6" s="1" t="s">
        <v>7</v>
      </c>
      <c r="F6" s="12" t="s">
        <v>31</v>
      </c>
      <c r="G6" s="12"/>
      <c r="H6" s="8">
        <v>0.05</v>
      </c>
      <c r="I6" s="1" t="s">
        <v>7</v>
      </c>
      <c r="J6" s="12" t="s">
        <v>67</v>
      </c>
      <c r="K6" s="12"/>
      <c r="L6" s="22">
        <v>0.2</v>
      </c>
    </row>
    <row r="7" spans="2:12" ht="14.25">
      <c r="B7" s="12" t="s">
        <v>32</v>
      </c>
      <c r="C7" s="12"/>
      <c r="D7" s="8">
        <v>0.8</v>
      </c>
      <c r="F7" s="12" t="s">
        <v>33</v>
      </c>
      <c r="G7" s="12"/>
      <c r="H7" s="13">
        <v>0.1</v>
      </c>
      <c r="J7" s="12" t="s">
        <v>68</v>
      </c>
      <c r="K7" s="12"/>
      <c r="L7" s="22">
        <v>0.1</v>
      </c>
    </row>
    <row r="8" spans="2:13" ht="14.25">
      <c r="B8" s="12" t="s">
        <v>33</v>
      </c>
      <c r="C8" s="12"/>
      <c r="D8" s="13">
        <v>0.1</v>
      </c>
      <c r="J8" s="12" t="s">
        <v>31</v>
      </c>
      <c r="K8" s="12"/>
      <c r="L8" s="8">
        <v>0.05</v>
      </c>
      <c r="M8" s="1" t="s">
        <v>7</v>
      </c>
    </row>
    <row r="9" spans="6:12" ht="14.25">
      <c r="F9" s="12" t="s">
        <v>34</v>
      </c>
      <c r="G9" s="12"/>
      <c r="H9" s="14">
        <f>ROUNDUP(((NORMSINV(1-ALPHA/2)/DELTA)^2)*(P*(1-P)),0)</f>
        <v>385</v>
      </c>
      <c r="J9" s="12" t="s">
        <v>33</v>
      </c>
      <c r="K9" s="12"/>
      <c r="L9" s="13">
        <v>0.1</v>
      </c>
    </row>
    <row r="10" spans="1:8" ht="14.25">
      <c r="A10" s="11"/>
      <c r="B10" s="12" t="s">
        <v>34</v>
      </c>
      <c r="C10" s="12"/>
      <c r="D10" s="14">
        <f>(NORMSINV(1-ALPHA_2/2)*SQRT(2*(AVERAGE(P_0,P_1)*(1-AVERAGE(P_0,P_1))))+NORMSINV(POWER_2)*SQRT(P_0*(1-P_0)+P_1*(1-P_1)))^2/(P_0-P_1)^2</f>
        <v>92.99884482754565</v>
      </c>
      <c r="F10" s="12" t="s">
        <v>35</v>
      </c>
      <c r="G10" s="12"/>
      <c r="H10" s="14">
        <f>ROUNDUP(SAMPLE_SIZE/(1-DROPOUT),0)</f>
        <v>428</v>
      </c>
    </row>
    <row r="11" spans="2:12" ht="14.25">
      <c r="B11" s="12" t="s">
        <v>35</v>
      </c>
      <c r="C11" s="12"/>
      <c r="D11" s="14">
        <f>ROUNDUP(D10/(1-DROPOUT_2),0)</f>
        <v>104</v>
      </c>
      <c r="J11" s="12" t="s">
        <v>69</v>
      </c>
      <c r="K11" s="12"/>
      <c r="L11" s="14">
        <f>ROUNDUP((NORMSINV(1-L8/2)^2*L4*(1-L4)/L7^2)/L6,0)</f>
        <v>173</v>
      </c>
    </row>
    <row r="12" spans="10:12" ht="14.25">
      <c r="J12" s="12" t="s">
        <v>70</v>
      </c>
      <c r="K12" s="12"/>
      <c r="L12" s="14">
        <f>ROUNDUP((NORMSINV(1-L8/2)^2*L5*(1-L5)/L7^2)/(1-L6),0)</f>
        <v>62</v>
      </c>
    </row>
    <row r="13" spans="10:12" ht="14.25">
      <c r="J13" s="12" t="s">
        <v>71</v>
      </c>
      <c r="K13" s="12"/>
      <c r="L13" s="14">
        <f>IF(L11&gt;L12,L11,L12)</f>
        <v>173</v>
      </c>
    </row>
    <row r="14" spans="10:12" ht="14.25" customHeight="1">
      <c r="J14" s="12" t="s">
        <v>35</v>
      </c>
      <c r="K14" s="12"/>
      <c r="L14" s="14">
        <f>ROUNDUP(L13/(1-L9),0)</f>
        <v>193</v>
      </c>
    </row>
    <row r="16" spans="1:7" ht="36" customHeight="1">
      <c r="A16" s="20" t="s">
        <v>47</v>
      </c>
      <c r="B16" s="18" t="s">
        <v>72</v>
      </c>
      <c r="C16" s="18"/>
      <c r="D16" s="18"/>
      <c r="E16" s="18"/>
      <c r="F16" s="20" t="s">
        <v>56</v>
      </c>
      <c r="G16" s="20" t="s">
        <v>73</v>
      </c>
    </row>
    <row r="17" spans="2:7" ht="36" customHeight="1">
      <c r="B17" s="18" t="s">
        <v>51</v>
      </c>
      <c r="C17" s="18"/>
      <c r="D17" s="18"/>
      <c r="E17" s="18"/>
      <c r="F17" s="20" t="s">
        <v>58</v>
      </c>
      <c r="G17" s="20"/>
    </row>
    <row r="18" spans="2:7" ht="47.25" customHeight="1">
      <c r="B18" s="18" t="s">
        <v>74</v>
      </c>
      <c r="C18" s="18"/>
      <c r="D18" s="18"/>
      <c r="E18" s="18"/>
      <c r="F18" s="20" t="s">
        <v>60</v>
      </c>
      <c r="G18" s="20"/>
    </row>
    <row r="20" spans="1:12" ht="103.5" customHeight="1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 password="81F7" sheet="1"/>
  <mergeCells count="30">
    <mergeCell ref="B2:D2"/>
    <mergeCell ref="F2:H2"/>
    <mergeCell ref="J2:L2"/>
    <mergeCell ref="B4:C4"/>
    <mergeCell ref="F4:G4"/>
    <mergeCell ref="J4:K4"/>
    <mergeCell ref="B5:C5"/>
    <mergeCell ref="F5:G5"/>
    <mergeCell ref="J5:K5"/>
    <mergeCell ref="B6:C6"/>
    <mergeCell ref="F6:G6"/>
    <mergeCell ref="J6:K6"/>
    <mergeCell ref="B7:C7"/>
    <mergeCell ref="F7:G7"/>
    <mergeCell ref="J7:K7"/>
    <mergeCell ref="B8:C8"/>
    <mergeCell ref="J8:K8"/>
    <mergeCell ref="F9:G9"/>
    <mergeCell ref="J9:K9"/>
    <mergeCell ref="B10:C10"/>
    <mergeCell ref="F10:G10"/>
    <mergeCell ref="B11:C11"/>
    <mergeCell ref="J11:K11"/>
    <mergeCell ref="J12:K12"/>
    <mergeCell ref="J13:K13"/>
    <mergeCell ref="J14:K14"/>
    <mergeCell ref="B16:E16"/>
    <mergeCell ref="B17:E17"/>
    <mergeCell ref="B18:E18"/>
    <mergeCell ref="A20:L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D11" sqref="D11"/>
    </sheetView>
  </sheetViews>
  <sheetFormatPr defaultColWidth="12.57421875" defaultRowHeight="12.75"/>
  <cols>
    <col min="1" max="2" width="11.57421875" style="1" customWidth="1"/>
    <col min="3" max="3" width="18.421875" style="1" customWidth="1"/>
    <col min="4" max="16384" width="11.57421875" style="1" customWidth="1"/>
  </cols>
  <sheetData>
    <row r="2" spans="1:4" ht="14.25">
      <c r="A2" s="11" t="s">
        <v>75</v>
      </c>
      <c r="B2" s="3" t="s">
        <v>76</v>
      </c>
      <c r="C2" s="3"/>
      <c r="D2" s="3"/>
    </row>
    <row r="4" spans="2:5" ht="14.25">
      <c r="B4" s="12" t="s">
        <v>77</v>
      </c>
      <c r="C4" s="12"/>
      <c r="D4" s="23">
        <v>5</v>
      </c>
      <c r="E4" s="24" t="s">
        <v>78</v>
      </c>
    </row>
    <row r="5" spans="2:5" ht="14.25">
      <c r="B5" s="12" t="s">
        <v>31</v>
      </c>
      <c r="C5" s="12"/>
      <c r="D5" s="8">
        <v>0.05</v>
      </c>
      <c r="E5" s="1" t="s">
        <v>7</v>
      </c>
    </row>
    <row r="6" spans="2:4" ht="14.25">
      <c r="B6" s="12" t="s">
        <v>32</v>
      </c>
      <c r="C6" s="12"/>
      <c r="D6" s="8">
        <v>0.8</v>
      </c>
    </row>
    <row r="7" spans="2:5" ht="16.5">
      <c r="B7" s="12" t="s">
        <v>79</v>
      </c>
      <c r="C7" s="12"/>
      <c r="D7" s="25">
        <v>0.6000000000000001</v>
      </c>
      <c r="E7" s="24" t="s">
        <v>80</v>
      </c>
    </row>
    <row r="8" spans="2:5" ht="16.5">
      <c r="B8" s="12" t="s">
        <v>81</v>
      </c>
      <c r="C8" s="12"/>
      <c r="D8" s="25">
        <v>0.8</v>
      </c>
      <c r="E8" s="24" t="s">
        <v>82</v>
      </c>
    </row>
    <row r="9" spans="2:4" ht="14.25">
      <c r="B9" s="12" t="s">
        <v>33</v>
      </c>
      <c r="C9" s="12"/>
      <c r="D9" s="13">
        <v>0.1</v>
      </c>
    </row>
    <row r="11" spans="2:4" ht="14.25">
      <c r="B11" s="12" t="s">
        <v>34</v>
      </c>
      <c r="C11" s="12"/>
      <c r="D11" s="14">
        <f>ROUNDUP(1+(2*(NORMSINV(1-D5/2)+NORMSINV(D6))^2*D4)/((LN((1+(D4*D7/(1-D7)))/(1+(D4*D8/(1-D8)))))^2*(D4-1)),0)</f>
        <v>25</v>
      </c>
    </row>
    <row r="12" spans="2:4" ht="14.25">
      <c r="B12" s="12" t="s">
        <v>35</v>
      </c>
      <c r="C12" s="12"/>
      <c r="D12" s="14">
        <f>ROUNDUP(D11/(1-D9),0)</f>
        <v>28</v>
      </c>
    </row>
    <row r="14" spans="1:6" ht="38.25" customHeight="1">
      <c r="A14" s="20" t="s">
        <v>47</v>
      </c>
      <c r="B14" s="10" t="s">
        <v>83</v>
      </c>
      <c r="C14" s="10"/>
      <c r="D14" s="10"/>
      <c r="E14" s="10"/>
      <c r="F14" s="20" t="s">
        <v>75</v>
      </c>
    </row>
    <row r="16" spans="1:12" ht="103.5" customHeight="1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sheetProtection password="81F7" sheet="1"/>
  <mergeCells count="11">
    <mergeCell ref="B2:D2"/>
    <mergeCell ref="B4:C4"/>
    <mergeCell ref="B5:C5"/>
    <mergeCell ref="B6:C6"/>
    <mergeCell ref="B7:C7"/>
    <mergeCell ref="B8:C8"/>
    <mergeCell ref="B9:C9"/>
    <mergeCell ref="B11:C11"/>
    <mergeCell ref="B12:C12"/>
    <mergeCell ref="B14:E14"/>
    <mergeCell ref="A16:L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 topLeftCell="A1">
      <selection activeCell="D5" sqref="D5"/>
    </sheetView>
  </sheetViews>
  <sheetFormatPr defaultColWidth="12.57421875" defaultRowHeight="12.75"/>
  <cols>
    <col min="1" max="2" width="11.57421875" style="1" customWidth="1"/>
    <col min="3" max="3" width="15.7109375" style="1" customWidth="1"/>
    <col min="4" max="5" width="11.57421875" style="1" customWidth="1"/>
    <col min="6" max="6" width="16.00390625" style="1" customWidth="1"/>
    <col min="7" max="16384" width="11.57421875" style="1" customWidth="1"/>
  </cols>
  <sheetData>
    <row r="2" spans="1:4" ht="14.25">
      <c r="A2" s="11" t="s">
        <v>84</v>
      </c>
      <c r="B2" s="26" t="s">
        <v>85</v>
      </c>
      <c r="C2" s="26"/>
      <c r="D2" s="26"/>
    </row>
    <row r="4" spans="2:4" ht="14.25">
      <c r="B4" s="27" t="s">
        <v>86</v>
      </c>
      <c r="C4" s="27"/>
      <c r="D4" s="28">
        <v>0.6000000000000001</v>
      </c>
    </row>
    <row r="5" spans="2:4" ht="14.25">
      <c r="B5" s="27" t="s">
        <v>87</v>
      </c>
      <c r="C5" s="27"/>
      <c r="D5" s="28">
        <v>0.9</v>
      </c>
    </row>
    <row r="6" spans="2:4" ht="14.25">
      <c r="B6" s="27" t="s">
        <v>88</v>
      </c>
      <c r="C6" s="27"/>
      <c r="D6" s="28">
        <v>0.30000000000000004</v>
      </c>
    </row>
    <row r="7" spans="2:5" ht="14.25">
      <c r="B7" s="12" t="s">
        <v>31</v>
      </c>
      <c r="C7" s="12"/>
      <c r="D7" s="29">
        <v>0.05</v>
      </c>
      <c r="E7" s="1" t="s">
        <v>7</v>
      </c>
    </row>
    <row r="8" spans="2:4" ht="14.25">
      <c r="B8" s="12" t="s">
        <v>32</v>
      </c>
      <c r="C8" s="12"/>
      <c r="D8" s="30">
        <v>0.8</v>
      </c>
    </row>
    <row r="9" spans="2:4" ht="14.25">
      <c r="B9" s="27" t="s">
        <v>89</v>
      </c>
      <c r="C9" s="27"/>
      <c r="D9" s="6">
        <f>(NORMSINV(1-D7/2)+NORMSINV(D8))^2</f>
        <v>7.848879734349086</v>
      </c>
    </row>
    <row r="10" spans="2:4" ht="14.25">
      <c r="B10" s="12" t="s">
        <v>33</v>
      </c>
      <c r="C10" s="12"/>
      <c r="D10" s="13">
        <v>0.1</v>
      </c>
    </row>
    <row r="12" spans="2:4" ht="14.25">
      <c r="B12" s="12" t="s">
        <v>34</v>
      </c>
      <c r="C12" s="12"/>
      <c r="D12" s="31">
        <f>ROUNDUP(D9*(D14+D15+D16)^(-1),0)</f>
        <v>66</v>
      </c>
    </row>
    <row r="13" spans="2:4" ht="14.25">
      <c r="B13" s="12" t="s">
        <v>35</v>
      </c>
      <c r="C13" s="12"/>
      <c r="D13" s="14">
        <f>ROUNDUP(D12/(1-D10),0)</f>
        <v>74</v>
      </c>
    </row>
    <row r="14" spans="2:4" ht="14.25" customHeight="1" hidden="1">
      <c r="B14" s="32">
        <v>1</v>
      </c>
      <c r="C14" s="32"/>
      <c r="D14" s="33">
        <f>((D6*(1-D6)*(D5-D4))^2)/(D6^2+D6*(1-D6)*D4)</f>
        <v>0.01837499999999999</v>
      </c>
    </row>
    <row r="15" spans="2:4" ht="14.25" hidden="1">
      <c r="B15" s="32">
        <v>2</v>
      </c>
      <c r="C15" s="32"/>
      <c r="D15" s="33">
        <f>(2*(D6*(1-D6)*(D5-D4))^2)/(D6*(1-D6)*(1-D4))</f>
        <v>0.09449999999999997</v>
      </c>
    </row>
    <row r="16" spans="2:4" ht="14.25" hidden="1">
      <c r="B16" s="32">
        <v>3</v>
      </c>
      <c r="C16" s="32"/>
      <c r="D16" s="33">
        <f>((D6*(1-D6)*(D5-D4))^2)/((1-D6)^2+D6*(1-D6)*D4)</f>
        <v>0.006443181818181816</v>
      </c>
    </row>
    <row r="18" spans="1:8" ht="42" customHeight="1">
      <c r="A18" s="20" t="s">
        <v>47</v>
      </c>
      <c r="B18" s="18" t="s">
        <v>90</v>
      </c>
      <c r="C18" s="18"/>
      <c r="D18" s="18"/>
      <c r="E18" s="18"/>
      <c r="F18" s="18"/>
      <c r="G18" s="18"/>
      <c r="H18" s="34" t="s">
        <v>84</v>
      </c>
    </row>
    <row r="20" spans="1:12" ht="103.5" customHeight="1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 password="81F7" sheet="1" selectLockedCells="1"/>
  <mergeCells count="15">
    <mergeCell ref="B2:D2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18:G18"/>
    <mergeCell ref="A20:L20"/>
  </mergeCells>
  <dataValidations count="1">
    <dataValidation operator="equal" showErrorMessage="1" sqref="K4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J9" sqref="J9"/>
    </sheetView>
  </sheetViews>
  <sheetFormatPr defaultColWidth="11.421875" defaultRowHeight="12.75"/>
  <cols>
    <col min="1" max="1" width="11.57421875" style="1" customWidth="1"/>
    <col min="2" max="2" width="27.28125" style="1" customWidth="1"/>
    <col min="3" max="3" width="11.57421875" style="1" customWidth="1"/>
    <col min="4" max="16384" width="11.57421875" style="1" customWidth="1"/>
  </cols>
  <sheetData>
    <row r="2" spans="1:3" ht="14.25">
      <c r="A2" s="11" t="s">
        <v>91</v>
      </c>
      <c r="B2" s="35" t="s">
        <v>92</v>
      </c>
      <c r="C2" s="35"/>
    </row>
    <row r="3" ht="14.25">
      <c r="C3" s="36"/>
    </row>
    <row r="4" spans="2:4" ht="15.75">
      <c r="B4" s="37" t="s">
        <v>93</v>
      </c>
      <c r="C4" s="38">
        <v>0.7</v>
      </c>
      <c r="D4" s="1" t="s">
        <v>94</v>
      </c>
    </row>
    <row r="5" spans="2:4" ht="16.5">
      <c r="B5" s="37" t="s">
        <v>95</v>
      </c>
      <c r="C5" s="38">
        <v>0.85</v>
      </c>
      <c r="D5" s="39" t="s">
        <v>96</v>
      </c>
    </row>
    <row r="6" spans="2:4" ht="14.25">
      <c r="B6" s="37" t="s">
        <v>31</v>
      </c>
      <c r="C6" s="40">
        <v>0.05</v>
      </c>
      <c r="D6" s="36" t="s">
        <v>7</v>
      </c>
    </row>
    <row r="7" spans="2:4" ht="14.25">
      <c r="B7" s="37" t="s">
        <v>32</v>
      </c>
      <c r="C7" s="40">
        <v>0.8</v>
      </c>
      <c r="D7" s="36"/>
    </row>
    <row r="8" spans="2:3" ht="14.25">
      <c r="B8" s="37" t="s">
        <v>97</v>
      </c>
      <c r="C8" s="41">
        <v>10</v>
      </c>
    </row>
    <row r="9" spans="2:3" ht="14.25">
      <c r="B9" s="37" t="s">
        <v>33</v>
      </c>
      <c r="C9" s="42">
        <v>0.1</v>
      </c>
    </row>
    <row r="11" spans="2:3" ht="14.25">
      <c r="B11" s="37" t="s">
        <v>34</v>
      </c>
      <c r="C11" s="43">
        <f>ROUNDUP((2*C8/(C8-1))*(NORMSINV(1-C6/2)+NORMSINV(C7))^2/LN((1-C4)/(1-C5))^2+2,0)</f>
        <v>39</v>
      </c>
    </row>
    <row r="12" spans="2:3" ht="14.25">
      <c r="B12" s="37" t="s">
        <v>35</v>
      </c>
      <c r="C12" s="43">
        <f>ROUNDUP(C11/(1-C9),0)</f>
        <v>44</v>
      </c>
    </row>
    <row r="14" spans="1:3" ht="14.25" customHeight="1">
      <c r="A14" s="11" t="s">
        <v>98</v>
      </c>
      <c r="B14" s="35" t="s">
        <v>99</v>
      </c>
      <c r="C14" s="35"/>
    </row>
    <row r="16" spans="2:4" ht="14.25">
      <c r="B16" s="37" t="s">
        <v>100</v>
      </c>
      <c r="C16" s="38">
        <v>0.7</v>
      </c>
      <c r="D16" s="1" t="s">
        <v>101</v>
      </c>
    </row>
    <row r="17" spans="2:4" ht="14.25">
      <c r="B17" s="37" t="s">
        <v>30</v>
      </c>
      <c r="C17" s="38">
        <v>0.1</v>
      </c>
      <c r="D17" s="1" t="s">
        <v>102</v>
      </c>
    </row>
    <row r="18" spans="2:4" ht="14.25">
      <c r="B18" s="37" t="s">
        <v>31</v>
      </c>
      <c r="C18" s="41">
        <v>0.05</v>
      </c>
      <c r="D18" s="1" t="s">
        <v>7</v>
      </c>
    </row>
    <row r="19" spans="2:3" ht="14.25">
      <c r="B19" s="37" t="s">
        <v>97</v>
      </c>
      <c r="C19" s="41">
        <v>10</v>
      </c>
    </row>
    <row r="20" spans="2:3" ht="14.25">
      <c r="B20" s="37" t="s">
        <v>33</v>
      </c>
      <c r="C20" s="42">
        <v>0.1</v>
      </c>
    </row>
    <row r="22" spans="2:3" ht="14.25">
      <c r="B22" s="37" t="s">
        <v>34</v>
      </c>
      <c r="C22" s="43">
        <f>ROUNDUP((((8*C19/(C19-1))*(NORMSINV(1-C18/2)/LN((1-(C16-C17*2/2))/(1-(C16+C17*2/2))))^2+2)-2)*(((1-EXP(LN(1-C16)-NORMSINV(1-C18/2)*SQRT((2*C19)/((C19-1)*(((8*C19/(C19-1))*(NORMSINV(1-C18/2)/LN((1-(C16-C17*2/2))/(1-(C16+C17*2/2))))^2+2)-2)))))-(1-EXP(LN(1-C16)+NORMSINV(1-C18/2)*SQRT((2*C19)/((C19-1)*(((8*C19/(C19-1))*(NORMSINV(1-C18/2)/LN((1-(C16-C17*2/2))/(1-(C16+C17*2/2))))^2+2)-2))))))/(C17*2))^2+2,0)</f>
        <v>82</v>
      </c>
    </row>
    <row r="23" spans="2:3" ht="14.25">
      <c r="B23" s="37" t="s">
        <v>35</v>
      </c>
      <c r="C23" s="43">
        <f>ROUNDUP(C22/(1-C20),0)</f>
        <v>92</v>
      </c>
    </row>
    <row r="25" spans="1:8" ht="29.25" customHeight="1">
      <c r="A25" s="20" t="s">
        <v>47</v>
      </c>
      <c r="B25" s="18" t="s">
        <v>103</v>
      </c>
      <c r="C25" s="18"/>
      <c r="D25" s="18"/>
      <c r="E25" s="18"/>
      <c r="F25" s="18"/>
      <c r="G25" s="18"/>
      <c r="H25" s="34" t="s">
        <v>104</v>
      </c>
    </row>
    <row r="27" spans="1:12" ht="104.25" customHeight="1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sheetProtection password="81F7" sheet="1"/>
  <mergeCells count="4">
    <mergeCell ref="B2:C2"/>
    <mergeCell ref="B14:C14"/>
    <mergeCell ref="B25:G25"/>
    <mergeCell ref="A27:L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Size Calculation</dc:title>
  <dc:subject/>
  <dc:creator/>
  <cp:keywords/>
  <dc:description>Author: Dr. Wan Nor Arifin</dc:description>
  <cp:lastModifiedBy/>
  <dcterms:modified xsi:type="dcterms:W3CDTF">2018-05-31T15:38:56Z</dcterms:modified>
  <cp:category/>
  <cp:version/>
  <cp:contentType/>
  <cp:contentStatus/>
  <cp:revision>118</cp:revision>
</cp:coreProperties>
</file>